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oyr\Documents\"/>
    </mc:Choice>
  </mc:AlternateContent>
  <xr:revisionPtr revIDLastSave="0" documentId="13_ncr:1_{2637B94E-54CE-44CF-AEF2-2004BB13E0C8}" xr6:coauthVersionLast="47" xr6:coauthVersionMax="47" xr10:uidLastSave="{00000000-0000-0000-0000-000000000000}"/>
  <bookViews>
    <workbookView xWindow="-120" yWindow="-120" windowWidth="29040" windowHeight="15720" xr2:uid="{C314234A-0EDC-46AF-B05A-E67612EFBD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H17" i="1"/>
  <c r="H16" i="1"/>
  <c r="H15" i="1"/>
  <c r="H14" i="1"/>
  <c r="H13" i="1"/>
  <c r="H8" i="1"/>
  <c r="I8" i="1"/>
  <c r="J10" i="1"/>
  <c r="B25" i="1"/>
  <c r="I11" i="1"/>
  <c r="H11" i="1"/>
  <c r="H10" i="1"/>
  <c r="I10" i="1"/>
  <c r="H9" i="1"/>
  <c r="I9" i="1"/>
  <c r="H7" i="1"/>
  <c r="H6" i="1"/>
  <c r="I6" i="1"/>
  <c r="H5" i="1"/>
  <c r="I5" i="1"/>
  <c r="F21" i="1" l="1"/>
  <c r="H21" i="1" s="1"/>
  <c r="J21" i="1" s="1"/>
  <c r="F22" i="1"/>
  <c r="H22" i="1" s="1"/>
  <c r="J22" i="1" s="1"/>
  <c r="F20" i="1"/>
  <c r="H20" i="1" s="1"/>
  <c r="J20" i="1" s="1"/>
  <c r="E21" i="1"/>
  <c r="G21" i="1" s="1"/>
  <c r="I21" i="1" s="1"/>
  <c r="E22" i="1" l="1"/>
  <c r="G22" i="1" s="1"/>
  <c r="I22" i="1" s="1"/>
  <c r="E20" i="1"/>
  <c r="G20" i="1" s="1"/>
  <c r="I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Troy R. Shen</author>
  </authors>
  <commentList>
    <comment ref="H8" authorId="0" shapeId="0" xr:uid="{CC6B4EC2-8314-4675-B61B-27CBC62E9DD4}">
      <text>
        <r>
          <rPr>
            <b/>
            <sz val="9"/>
            <color indexed="81"/>
            <rFont val="Tahoma"/>
            <family val="2"/>
          </rPr>
          <t>Troy R. Shen:</t>
        </r>
        <r>
          <rPr>
            <sz val="9"/>
            <color indexed="81"/>
            <rFont val="Tahoma"/>
            <family val="2"/>
          </rPr>
          <t xml:space="preserve">
Salesforce traded at huge premium, not meaningful</t>
        </r>
      </text>
    </comment>
    <comment ref="I8" authorId="0" shapeId="0" xr:uid="{9EB564EF-B3EE-43C9-9FFA-1D45AB912B99}">
      <text>
        <r>
          <rPr>
            <b/>
            <sz val="9"/>
            <color indexed="81"/>
            <rFont val="Tahoma"/>
            <family val="2"/>
          </rPr>
          <t>Troy R. Shen:</t>
        </r>
        <r>
          <rPr>
            <sz val="9"/>
            <color indexed="81"/>
            <rFont val="Tahoma"/>
            <family val="2"/>
          </rPr>
          <t xml:space="preserve">
Salesforce traded at huge premium, not meaningful</t>
        </r>
      </text>
    </comment>
    <comment ref="J10" authorId="0" shapeId="0" xr:uid="{00E94D55-A21E-4802-80E8-F5A74A66FBAF}">
      <text>
        <r>
          <rPr>
            <b/>
            <sz val="9"/>
            <color indexed="81"/>
            <rFont val="Tahoma"/>
            <family val="2"/>
          </rPr>
          <t>Troy R. Shen:</t>
        </r>
        <r>
          <rPr>
            <sz val="9"/>
            <color indexed="81"/>
            <rFont val="Tahoma"/>
            <family val="2"/>
          </rPr>
          <t xml:space="preserve">
Elevated because of small EBITDA, not really meaningful</t>
        </r>
      </text>
    </comment>
    <comment ref="B25" authorId="0" shapeId="0" xr:uid="{9F725737-B712-4C23-B16C-0660DB4F02EA}">
      <text>
        <r>
          <rPr>
            <b/>
            <sz val="9"/>
            <color indexed="81"/>
            <rFont val="Tahoma"/>
            <family val="2"/>
          </rPr>
          <t>Troy R. Shen:</t>
        </r>
        <r>
          <rPr>
            <sz val="9"/>
            <color indexed="81"/>
            <rFont val="Tahoma"/>
            <family val="2"/>
          </rPr>
          <t xml:space="preserve">
Did not include long term investments to be conservative</t>
        </r>
      </text>
    </comment>
  </commentList>
</comments>
</file>

<file path=xl/sharedStrings.xml><?xml version="1.0" encoding="utf-8"?>
<sst xmlns="http://schemas.openxmlformats.org/spreadsheetml/2006/main" count="61" uniqueCount="46">
  <si>
    <t>Hubspot</t>
  </si>
  <si>
    <t>NYSE: HUBS</t>
  </si>
  <si>
    <t>Accquirer</t>
  </si>
  <si>
    <t>Target</t>
  </si>
  <si>
    <t>Date</t>
  </si>
  <si>
    <t>Transaction EV</t>
  </si>
  <si>
    <t>LTM Revenue</t>
  </si>
  <si>
    <t>LTM Gross Profit</t>
  </si>
  <si>
    <t>LTM EBITDA</t>
  </si>
  <si>
    <t>EV/EBITDA</t>
  </si>
  <si>
    <t>Zendesk</t>
  </si>
  <si>
    <t>Qualtrics</t>
  </si>
  <si>
    <t>($ in Thousands, Except Per Share Amounts in Dollars)</t>
  </si>
  <si>
    <t>TEV/Revenue</t>
  </si>
  <si>
    <t>TEV/Gross Profit</t>
  </si>
  <si>
    <t>Silver Lake</t>
  </si>
  <si>
    <t>Hellman &amp; Friedman</t>
  </si>
  <si>
    <t>Notes</t>
  </si>
  <si>
    <t>Numbers from Pitchbook</t>
  </si>
  <si>
    <t>Adobe Systems</t>
  </si>
  <si>
    <t>Marketo</t>
  </si>
  <si>
    <t>N/A</t>
  </si>
  <si>
    <t>N/M</t>
  </si>
  <si>
    <t>Slack</t>
  </si>
  <si>
    <t>Tableau</t>
  </si>
  <si>
    <t>Medallia</t>
  </si>
  <si>
    <t>Salesforce</t>
  </si>
  <si>
    <t>Thoma Bravo</t>
  </si>
  <si>
    <t>Maximum</t>
  </si>
  <si>
    <t>75th Percentile</t>
  </si>
  <si>
    <t>Median</t>
  </si>
  <si>
    <t>25th Percentile</t>
  </si>
  <si>
    <t>Minimum</t>
  </si>
  <si>
    <t>Implied EV (TEV/Revenue)</t>
  </si>
  <si>
    <t>Implied EV (TEV/Gross Profit)</t>
  </si>
  <si>
    <t>Diluted Shares (Thousands)</t>
  </si>
  <si>
    <t>Current Stock Price</t>
  </si>
  <si>
    <t>Implied Share Price (TEV/Revenue)</t>
  </si>
  <si>
    <t>Implied Share Price (TEV/Gross Profit)</t>
  </si>
  <si>
    <t>Debt</t>
  </si>
  <si>
    <t>Cash</t>
  </si>
  <si>
    <t>Implied Equity Value (TEV/Revenue)</t>
  </si>
  <si>
    <t>Implied Equity Value (Gross Profit)</t>
  </si>
  <si>
    <t>Dayforce</t>
  </si>
  <si>
    <t>This set is weighted toward 2020–2022, which was a period of historically elevated SaaS valuations.</t>
  </si>
  <si>
    <t>Current Stock Price was taken before market opened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</si>
</sst>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_);_(&quot;$&quot;* \(#,##0\);_(&quot;$&quot;* &quot;-&quot;??_);_(@_)"/>
    <numFmt numFmtId="171" formatCode="0.00\x"/>
    <numFmt numFmtId="172" formatCode="0.000\x"/>
    <numFmt numFmtId="177" formatCode="_(* #,##0_);_(* \(#,##0\);_(* &quot;-&quot;??_);_(@_)"/>
  </numFmts>
  <fonts count="6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14" fontId="4" fillId="0" borderId="0" xfId="0" applyNumberFormat="1" applyFont="1"/>
    <xf numFmtId="0" fontId="0" fillId="0" borderId="0" xfId="0" applyBorder="1"/>
    <xf numFmtId="14" fontId="0" fillId="0" borderId="0" xfId="0" applyNumberFormat="1" applyBorder="1"/>
    <xf numFmtId="165" fontId="0" fillId="0" borderId="0" xfId="2" applyNumberFormat="1" applyFont="1" applyBorder="1"/>
    <xf numFmtId="172" fontId="0" fillId="0" borderId="0" xfId="2" applyNumberFormat="1" applyFont="1" applyBorder="1"/>
    <xf numFmtId="172" fontId="0" fillId="0" borderId="0" xfId="0" applyNumberFormat="1" applyBorder="1"/>
    <xf numFmtId="0" fontId="0" fillId="0" borderId="1" xfId="0" applyBorder="1"/>
    <xf numFmtId="172" fontId="0" fillId="0" borderId="1" xfId="0" applyNumberFormat="1" applyBorder="1"/>
    <xf numFmtId="0" fontId="0" fillId="0" borderId="4" xfId="0" applyBorder="1"/>
    <xf numFmtId="171" fontId="0" fillId="0" borderId="5" xfId="2" applyNumberFormat="1" applyFont="1" applyBorder="1"/>
    <xf numFmtId="172" fontId="0" fillId="0" borderId="5" xfId="2" applyNumberFormat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2" borderId="8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0" fillId="0" borderId="2" xfId="0" applyBorder="1"/>
    <xf numFmtId="165" fontId="0" fillId="0" borderId="1" xfId="2" applyNumberFormat="1" applyFont="1" applyBorder="1"/>
    <xf numFmtId="0" fontId="0" fillId="0" borderId="4" xfId="0" applyBorder="1" applyAlignment="1">
      <alignment wrapText="1"/>
    </xf>
    <xf numFmtId="44" fontId="0" fillId="0" borderId="0" xfId="2" applyFont="1" applyBorder="1"/>
    <xf numFmtId="165" fontId="0" fillId="0" borderId="0" xfId="0" applyNumberFormat="1" applyBorder="1"/>
    <xf numFmtId="44" fontId="0" fillId="0" borderId="5" xfId="2" applyFont="1" applyBorder="1"/>
    <xf numFmtId="177" fontId="0" fillId="0" borderId="0" xfId="1" applyNumberFormat="1" applyFont="1" applyBorder="1"/>
    <xf numFmtId="0" fontId="0" fillId="0" borderId="6" xfId="0" applyBorder="1" applyAlignment="1">
      <alignment wrapText="1"/>
    </xf>
    <xf numFmtId="0" fontId="5" fillId="2" borderId="8" xfId="0" applyFont="1" applyFill="1" applyBorder="1"/>
    <xf numFmtId="0" fontId="5" fillId="2" borderId="9" xfId="0" applyFont="1" applyFill="1" applyBorder="1"/>
    <xf numFmtId="0" fontId="4" fillId="3" borderId="0" xfId="0" applyFont="1" applyFill="1" applyBorder="1"/>
    <xf numFmtId="172" fontId="4" fillId="3" borderId="0" xfId="0" applyNumberFormat="1" applyFont="1" applyFill="1" applyBorder="1"/>
    <xf numFmtId="165" fontId="4" fillId="3" borderId="0" xfId="2" applyNumberFormat="1" applyFont="1" applyFill="1" applyBorder="1"/>
    <xf numFmtId="165" fontId="4" fillId="3" borderId="0" xfId="0" applyNumberFormat="1" applyFont="1" applyFill="1" applyBorder="1"/>
    <xf numFmtId="44" fontId="4" fillId="3" borderId="0" xfId="2" applyFont="1" applyFill="1" applyBorder="1"/>
    <xf numFmtId="44" fontId="4" fillId="3" borderId="5" xfId="2" applyFont="1" applyFill="1" applyBorder="1"/>
    <xf numFmtId="0" fontId="4" fillId="3" borderId="4" xfId="0" applyFont="1" applyFill="1" applyBorder="1" applyAlignment="1">
      <alignment wrapText="1"/>
    </xf>
    <xf numFmtId="0" fontId="0" fillId="0" borderId="3" xfId="0" applyBorder="1"/>
    <xf numFmtId="0" fontId="4" fillId="3" borderId="5" xfId="0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7B36F-F9FC-4A0A-915C-E820FFBC4674}">
  <dimension ref="A1:L25"/>
  <sheetViews>
    <sheetView tabSelected="1" workbookViewId="0">
      <selection activeCell="K19" sqref="K19"/>
    </sheetView>
  </sheetViews>
  <sheetFormatPr defaultColWidth="14.28515625" defaultRowHeight="15" x14ac:dyDescent="0.25"/>
  <cols>
    <col min="1" max="2" width="31" customWidth="1"/>
    <col min="3" max="11" width="15.5703125" customWidth="1"/>
  </cols>
  <sheetData>
    <row r="1" spans="1:12" x14ac:dyDescent="0.25">
      <c r="A1" s="3" t="s">
        <v>0</v>
      </c>
      <c r="B1" s="3" t="s">
        <v>1</v>
      </c>
      <c r="C1" s="4">
        <v>46164</v>
      </c>
    </row>
    <row r="2" spans="1:12" x14ac:dyDescent="0.25">
      <c r="A2" t="s">
        <v>12</v>
      </c>
      <c r="C2" s="1"/>
    </row>
    <row r="4" spans="1:12" s="2" customFormat="1" ht="29.25" x14ac:dyDescent="0.25">
      <c r="A4" s="18" t="s">
        <v>3</v>
      </c>
      <c r="B4" s="19" t="s">
        <v>2</v>
      </c>
      <c r="C4" s="19" t="s">
        <v>4</v>
      </c>
      <c r="D4" s="19" t="s">
        <v>5</v>
      </c>
      <c r="E4" s="19" t="s">
        <v>6</v>
      </c>
      <c r="F4" s="19" t="s">
        <v>7</v>
      </c>
      <c r="G4" s="19" t="s">
        <v>8</v>
      </c>
      <c r="H4" s="19" t="s">
        <v>13</v>
      </c>
      <c r="I4" s="19" t="s">
        <v>14</v>
      </c>
      <c r="J4" s="20" t="s">
        <v>9</v>
      </c>
      <c r="L4" s="2" t="s">
        <v>17</v>
      </c>
    </row>
    <row r="5" spans="1:12" x14ac:dyDescent="0.25">
      <c r="A5" s="21" t="s">
        <v>10</v>
      </c>
      <c r="B5" s="38" t="s">
        <v>16</v>
      </c>
      <c r="C5" s="6">
        <v>44736</v>
      </c>
      <c r="D5" s="7">
        <v>10200000</v>
      </c>
      <c r="E5" s="7">
        <v>1587761</v>
      </c>
      <c r="F5" s="7">
        <v>1272811</v>
      </c>
      <c r="G5" s="7">
        <v>-218233</v>
      </c>
      <c r="H5" s="8">
        <f>D5/E5</f>
        <v>6.4241406609684955</v>
      </c>
      <c r="I5" s="8">
        <f>D5/F5</f>
        <v>8.0137585234571347</v>
      </c>
      <c r="J5" s="13" t="s">
        <v>22</v>
      </c>
      <c r="L5" t="s">
        <v>18</v>
      </c>
    </row>
    <row r="6" spans="1:12" x14ac:dyDescent="0.25">
      <c r="A6" s="12" t="s">
        <v>11</v>
      </c>
      <c r="B6" s="15" t="s">
        <v>15</v>
      </c>
      <c r="C6" s="6">
        <v>44997</v>
      </c>
      <c r="D6" s="7">
        <v>12500000</v>
      </c>
      <c r="E6" s="7">
        <v>1532751</v>
      </c>
      <c r="F6" s="7">
        <v>1078886</v>
      </c>
      <c r="G6" s="7">
        <v>-902336</v>
      </c>
      <c r="H6" s="8">
        <f>D6/E6</f>
        <v>8.1552711431928611</v>
      </c>
      <c r="I6" s="8">
        <f>D6/F6</f>
        <v>11.586024844144793</v>
      </c>
      <c r="J6" s="13" t="s">
        <v>22</v>
      </c>
      <c r="L6" t="s">
        <v>44</v>
      </c>
    </row>
    <row r="7" spans="1:12" x14ac:dyDescent="0.25">
      <c r="A7" s="12" t="s">
        <v>20</v>
      </c>
      <c r="B7" s="15" t="s">
        <v>19</v>
      </c>
      <c r="C7" s="6">
        <v>43363</v>
      </c>
      <c r="D7" s="7">
        <v>4740000</v>
      </c>
      <c r="E7" s="7">
        <v>384000</v>
      </c>
      <c r="F7" s="7" t="s">
        <v>21</v>
      </c>
      <c r="G7" s="7" t="s">
        <v>21</v>
      </c>
      <c r="H7" s="8">
        <f>D7/E7</f>
        <v>12.34375</v>
      </c>
      <c r="I7" s="8" t="s">
        <v>21</v>
      </c>
      <c r="J7" s="13" t="s">
        <v>21</v>
      </c>
      <c r="L7" t="s">
        <v>45</v>
      </c>
    </row>
    <row r="8" spans="1:12" x14ac:dyDescent="0.25">
      <c r="A8" s="12" t="s">
        <v>23</v>
      </c>
      <c r="B8" s="15" t="s">
        <v>26</v>
      </c>
      <c r="C8" s="6">
        <v>44166</v>
      </c>
      <c r="D8" s="7">
        <v>27070000</v>
      </c>
      <c r="E8" s="7">
        <v>974317</v>
      </c>
      <c r="F8" s="7">
        <v>838990</v>
      </c>
      <c r="G8" s="7">
        <v>-172484</v>
      </c>
      <c r="H8" s="8">
        <f>D8/E8</f>
        <v>27.783565307800234</v>
      </c>
      <c r="I8" s="8">
        <f>D8/F8</f>
        <v>32.264985279919905</v>
      </c>
      <c r="J8" s="13" t="s">
        <v>22</v>
      </c>
    </row>
    <row r="9" spans="1:12" x14ac:dyDescent="0.25">
      <c r="A9" s="12" t="s">
        <v>24</v>
      </c>
      <c r="B9" s="15" t="s">
        <v>26</v>
      </c>
      <c r="C9" s="6">
        <v>43626</v>
      </c>
      <c r="D9" s="7">
        <v>15530000</v>
      </c>
      <c r="E9" s="7">
        <v>1231420</v>
      </c>
      <c r="F9" s="7">
        <v>1077171</v>
      </c>
      <c r="G9" s="7">
        <v>-82928</v>
      </c>
      <c r="H9" s="8">
        <f>D9/E9</f>
        <v>12.611456692273959</v>
      </c>
      <c r="I9" s="8">
        <f>D9/F9</f>
        <v>14.417395195377521</v>
      </c>
      <c r="J9" s="13" t="s">
        <v>22</v>
      </c>
    </row>
    <row r="10" spans="1:12" x14ac:dyDescent="0.25">
      <c r="A10" s="12" t="s">
        <v>43</v>
      </c>
      <c r="B10" s="15" t="s">
        <v>27</v>
      </c>
      <c r="C10" s="6">
        <v>45890</v>
      </c>
      <c r="D10" s="7">
        <v>12420000</v>
      </c>
      <c r="E10" s="7">
        <v>1893300</v>
      </c>
      <c r="F10" s="7">
        <v>883700</v>
      </c>
      <c r="G10" s="7">
        <v>144200</v>
      </c>
      <c r="H10" s="8">
        <f>D10/E10</f>
        <v>6.5599746474409759</v>
      </c>
      <c r="I10" s="8">
        <f>D10/F10</f>
        <v>14.054543397080456</v>
      </c>
      <c r="J10" s="14">
        <f>D10/G10</f>
        <v>86.130374479889042</v>
      </c>
    </row>
    <row r="11" spans="1:12" x14ac:dyDescent="0.25">
      <c r="A11" s="12" t="s">
        <v>25</v>
      </c>
      <c r="B11" s="15" t="s">
        <v>27</v>
      </c>
      <c r="C11" s="6">
        <v>44403</v>
      </c>
      <c r="D11" s="7">
        <v>7100000</v>
      </c>
      <c r="E11" s="7">
        <v>524487</v>
      </c>
      <c r="F11" s="7">
        <v>332317</v>
      </c>
      <c r="G11" s="7">
        <v>-141952</v>
      </c>
      <c r="H11" s="8">
        <f>D11/E11</f>
        <v>13.537037142960646</v>
      </c>
      <c r="I11" s="8">
        <f>D11/F11</f>
        <v>21.36514231893042</v>
      </c>
      <c r="J11" s="13" t="s">
        <v>22</v>
      </c>
    </row>
    <row r="12" spans="1:12" x14ac:dyDescent="0.25">
      <c r="A12" s="12"/>
      <c r="B12" s="15"/>
      <c r="C12" s="5"/>
      <c r="D12" s="7"/>
      <c r="E12" s="7"/>
      <c r="F12" s="7"/>
      <c r="G12" s="7"/>
      <c r="H12" s="8"/>
      <c r="I12" s="8"/>
      <c r="J12" s="13"/>
    </row>
    <row r="13" spans="1:12" x14ac:dyDescent="0.25">
      <c r="A13" s="12"/>
      <c r="B13" s="15" t="s">
        <v>28</v>
      </c>
      <c r="C13" s="5"/>
      <c r="D13" s="5"/>
      <c r="E13" s="5"/>
      <c r="F13" s="5"/>
      <c r="G13" s="5"/>
      <c r="H13" s="9">
        <f>MAX(H5:H7,H9:H11)</f>
        <v>13.537037142960646</v>
      </c>
      <c r="I13" s="9">
        <f>MAX(I5:I7,I9:I11)</f>
        <v>21.36514231893042</v>
      </c>
      <c r="J13" s="15"/>
    </row>
    <row r="14" spans="1:12" x14ac:dyDescent="0.25">
      <c r="A14" s="12"/>
      <c r="B14" s="15" t="s">
        <v>29</v>
      </c>
      <c r="C14" s="5"/>
      <c r="D14" s="5"/>
      <c r="E14" s="5"/>
      <c r="F14" s="5"/>
      <c r="G14" s="5"/>
      <c r="H14" s="9">
        <f>PERCENTILE((H5:H7,H9:H11),0.75)</f>
        <v>12.544530019205469</v>
      </c>
      <c r="I14" s="9">
        <f>PERCENTILE((I5:I7,I9:I11),0.75)</f>
        <v>14.417395195377521</v>
      </c>
      <c r="J14" s="15"/>
    </row>
    <row r="15" spans="1:12" x14ac:dyDescent="0.25">
      <c r="A15" s="12"/>
      <c r="B15" s="39" t="s">
        <v>30</v>
      </c>
      <c r="C15" s="31"/>
      <c r="D15" s="31"/>
      <c r="E15" s="31"/>
      <c r="F15" s="31"/>
      <c r="G15" s="31"/>
      <c r="H15" s="32">
        <f>MEDIAN(H5:H7,H9:H11)</f>
        <v>10.249510571596431</v>
      </c>
      <c r="I15" s="32">
        <f>MEDIAN(I5:I7,I9:I11)</f>
        <v>14.054543397080456</v>
      </c>
      <c r="J15" s="15"/>
    </row>
    <row r="16" spans="1:12" x14ac:dyDescent="0.25">
      <c r="A16" s="12"/>
      <c r="B16" s="15" t="s">
        <v>31</v>
      </c>
      <c r="C16" s="5"/>
      <c r="D16" s="5"/>
      <c r="E16" s="5"/>
      <c r="F16" s="5"/>
      <c r="G16" s="5"/>
      <c r="H16" s="9">
        <f>PERCENTILE((H5:H7,H9:H11),0.25)</f>
        <v>6.9587987713789472</v>
      </c>
      <c r="I16" s="9">
        <f>PERCENTILE((I5:I7,I9:I11),0.25)</f>
        <v>11.586024844144793</v>
      </c>
      <c r="J16" s="15"/>
    </row>
    <row r="17" spans="1:10" x14ac:dyDescent="0.25">
      <c r="A17" s="16"/>
      <c r="B17" s="17" t="s">
        <v>32</v>
      </c>
      <c r="C17" s="10"/>
      <c r="D17" s="10"/>
      <c r="E17" s="10"/>
      <c r="F17" s="10"/>
      <c r="G17" s="10"/>
      <c r="H17" s="11">
        <f>MIN(H5:H7,H9:H11)</f>
        <v>6.4241406609684955</v>
      </c>
      <c r="I17" s="11">
        <f>MIN(I5:I7,I9:I11)</f>
        <v>8.0137585234571347</v>
      </c>
      <c r="J17" s="17"/>
    </row>
    <row r="19" spans="1:10" ht="57.75" x14ac:dyDescent="0.25">
      <c r="A19" s="29" t="s">
        <v>0</v>
      </c>
      <c r="B19" s="30"/>
      <c r="C19" s="30"/>
      <c r="D19" s="30"/>
      <c r="E19" s="19" t="s">
        <v>33</v>
      </c>
      <c r="F19" s="19" t="s">
        <v>34</v>
      </c>
      <c r="G19" s="19" t="s">
        <v>41</v>
      </c>
      <c r="H19" s="19" t="s">
        <v>42</v>
      </c>
      <c r="I19" s="19" t="s">
        <v>37</v>
      </c>
      <c r="J19" s="20" t="s">
        <v>38</v>
      </c>
    </row>
    <row r="20" spans="1:10" x14ac:dyDescent="0.25">
      <c r="A20" s="37" t="s">
        <v>36</v>
      </c>
      <c r="B20" s="35">
        <v>198.37</v>
      </c>
      <c r="C20" s="5"/>
      <c r="D20" s="5" t="s">
        <v>29</v>
      </c>
      <c r="E20" s="7">
        <f>$B$22*H14</f>
        <v>39280260.335117429</v>
      </c>
      <c r="F20" s="7">
        <f>$B$23*I14</f>
        <v>37813641.353137061</v>
      </c>
      <c r="G20" s="25">
        <f>E20-$B$24+$B$25</f>
        <v>40984054.335117429</v>
      </c>
      <c r="H20" s="25">
        <f>F20-$B$24+$B$25</f>
        <v>39517435.353137061</v>
      </c>
      <c r="I20" s="24">
        <f>G20/$B$21</f>
        <v>770.46385560622309</v>
      </c>
      <c r="J20" s="26">
        <f>H20/$B$21</f>
        <v>742.89272010258787</v>
      </c>
    </row>
    <row r="21" spans="1:10" x14ac:dyDescent="0.25">
      <c r="A21" s="23" t="s">
        <v>35</v>
      </c>
      <c r="B21" s="27">
        <v>53194</v>
      </c>
      <c r="C21" s="5"/>
      <c r="D21" s="31" t="s">
        <v>30</v>
      </c>
      <c r="E21" s="33">
        <f>$B$22*H15</f>
        <v>32093943.96948047</v>
      </c>
      <c r="F21" s="33">
        <f>$B$23*I15</f>
        <v>36861961.276451282</v>
      </c>
      <c r="G21" s="34">
        <f>E21-$B$24+$B$25</f>
        <v>33797737.96948047</v>
      </c>
      <c r="H21" s="34">
        <f>F21-$B$24+$B$25</f>
        <v>38565755.276451282</v>
      </c>
      <c r="I21" s="35">
        <f>G21/$B$21</f>
        <v>635.36748448096535</v>
      </c>
      <c r="J21" s="36">
        <f>H21/$B$21</f>
        <v>725.00197910387044</v>
      </c>
    </row>
    <row r="22" spans="1:10" x14ac:dyDescent="0.25">
      <c r="A22" s="23" t="s">
        <v>6</v>
      </c>
      <c r="B22" s="7">
        <v>3131266</v>
      </c>
      <c r="C22" s="5"/>
      <c r="D22" s="5" t="s">
        <v>31</v>
      </c>
      <c r="E22" s="7">
        <f>$B$22*H16</f>
        <v>21789849.99366067</v>
      </c>
      <c r="F22" s="7">
        <f>$B$23*I16</f>
        <v>30387582.654701237</v>
      </c>
      <c r="G22" s="25">
        <f>E22-$B$24+$B$25</f>
        <v>23493643.99366067</v>
      </c>
      <c r="H22" s="25">
        <f>F22-$B$24+$B$25</f>
        <v>32091376.654701237</v>
      </c>
      <c r="I22" s="24">
        <f>G22/$B$21</f>
        <v>441.65966074483345</v>
      </c>
      <c r="J22" s="26">
        <f>H22/$B$21</f>
        <v>603.28940584842724</v>
      </c>
    </row>
    <row r="23" spans="1:10" x14ac:dyDescent="0.25">
      <c r="A23" s="23" t="s">
        <v>7</v>
      </c>
      <c r="B23" s="7">
        <v>2622779</v>
      </c>
      <c r="C23" s="5"/>
      <c r="D23" s="5"/>
      <c r="E23" s="5"/>
      <c r="F23" s="5"/>
      <c r="G23" s="5"/>
      <c r="H23" s="5"/>
      <c r="I23" s="5"/>
      <c r="J23" s="15"/>
    </row>
    <row r="24" spans="1:10" x14ac:dyDescent="0.25">
      <c r="A24" s="23" t="s">
        <v>39</v>
      </c>
      <c r="B24" s="7">
        <v>0</v>
      </c>
      <c r="C24" s="5"/>
      <c r="D24" s="5"/>
      <c r="E24" s="5"/>
      <c r="F24" s="5"/>
      <c r="G24" s="5"/>
      <c r="H24" s="5"/>
      <c r="I24" s="5"/>
      <c r="J24" s="15"/>
    </row>
    <row r="25" spans="1:10" x14ac:dyDescent="0.25">
      <c r="A25" s="28" t="s">
        <v>40</v>
      </c>
      <c r="B25" s="22">
        <f>882242+821552</f>
        <v>1703794</v>
      </c>
      <c r="C25" s="10"/>
      <c r="D25" s="10"/>
      <c r="E25" s="10"/>
      <c r="F25" s="10"/>
      <c r="G25" s="10"/>
      <c r="H25" s="10"/>
      <c r="I25" s="10"/>
      <c r="J25" s="17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Shen</dc:creator>
  <cp:lastModifiedBy>Troy Shen</cp:lastModifiedBy>
  <dcterms:created xsi:type="dcterms:W3CDTF">2026-05-22T04:48:55Z</dcterms:created>
  <dcterms:modified xsi:type="dcterms:W3CDTF">2026-05-22T15:36:16Z</dcterms:modified>
</cp:coreProperties>
</file>